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71\"/>
    </mc:Choice>
  </mc:AlternateContent>
  <xr:revisionPtr revIDLastSave="0" documentId="13_ncr:1_{C65C1F69-58E7-4FCC-89AD-9CAF3E9A9FD4}" xr6:coauthVersionLast="47" xr6:coauthVersionMax="47" xr10:uidLastSave="{00000000-0000-0000-0000-000000000000}"/>
  <bookViews>
    <workbookView xWindow="0" yWindow="1476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12-01" sheetId="7" r:id="rId7"/>
    <sheet name="ОСР 331-02-01" sheetId="8" r:id="rId8"/>
    <sheet name="ОСР 27-09-01" sheetId="9" r:id="rId9"/>
    <sheet name="ОСР 12-01" sheetId="10" r:id="rId10"/>
    <sheet name="Источники ЦИ" sheetId="13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0" i="1" l="1"/>
  <c r="C32" i="1" s="1"/>
  <c r="I38" i="1"/>
  <c r="I37" i="1"/>
  <c r="I36" i="1"/>
  <c r="I35" i="1"/>
  <c r="I34" i="1"/>
  <c r="F73" i="2"/>
  <c r="F74" i="2" s="1"/>
  <c r="F76" i="2" s="1"/>
  <c r="F77" i="2" s="1"/>
  <c r="F78" i="2" s="1"/>
  <c r="C36" i="1" s="1"/>
  <c r="E73" i="2"/>
  <c r="E74" i="2" s="1"/>
  <c r="E76" i="2" s="1"/>
  <c r="E77" i="2" s="1"/>
  <c r="E78" i="2" s="1"/>
  <c r="G72" i="2"/>
  <c r="G73" i="2" s="1"/>
  <c r="G74" i="2" s="1"/>
  <c r="F72" i="2"/>
  <c r="E72" i="2"/>
  <c r="D72" i="2"/>
  <c r="D73" i="2" s="1"/>
  <c r="G63" i="2"/>
  <c r="F63" i="2"/>
  <c r="E63" i="2"/>
  <c r="D63" i="2"/>
  <c r="H62" i="2"/>
  <c r="G43" i="2"/>
  <c r="F43" i="2"/>
  <c r="E43" i="2"/>
  <c r="D43" i="2"/>
  <c r="H42" i="2"/>
  <c r="G40" i="2"/>
  <c r="F40" i="2"/>
  <c r="E40" i="2"/>
  <c r="D40" i="2"/>
  <c r="H39" i="2"/>
  <c r="G37" i="2"/>
  <c r="F37" i="2"/>
  <c r="E37" i="2"/>
  <c r="D37" i="2"/>
  <c r="H36" i="2"/>
  <c r="G34" i="2"/>
  <c r="F34" i="2"/>
  <c r="E34" i="2"/>
  <c r="D34" i="2"/>
  <c r="H33" i="2"/>
  <c r="G31" i="2"/>
  <c r="F31" i="2"/>
  <c r="E31" i="2"/>
  <c r="D31" i="2"/>
  <c r="H30" i="2"/>
  <c r="G23" i="2"/>
  <c r="F23" i="2"/>
  <c r="E23" i="2"/>
  <c r="D23" i="2"/>
  <c r="H23" i="2" s="1"/>
  <c r="H22" i="2"/>
  <c r="G76" i="2" l="1"/>
  <c r="G77" i="2" s="1"/>
  <c r="G78" i="2" s="1"/>
  <c r="C37" i="1"/>
  <c r="H34" i="2"/>
  <c r="H37" i="2"/>
  <c r="H31" i="2"/>
  <c r="H63" i="2"/>
  <c r="H40" i="2"/>
  <c r="H43" i="2"/>
  <c r="C31" i="1"/>
  <c r="H73" i="2"/>
  <c r="D74" i="2"/>
  <c r="H72" i="2"/>
  <c r="D76" i="2" l="1"/>
  <c r="H74" i="2"/>
  <c r="D77" i="2" l="1"/>
  <c r="H76" i="2"/>
  <c r="D78" i="2" l="1"/>
  <c r="H77" i="2"/>
  <c r="H78" i="2" l="1"/>
  <c r="C35" i="1"/>
  <c r="C38" i="1" s="1"/>
  <c r="C39" i="1" l="1"/>
  <c r="C40" i="1"/>
  <c r="C42" i="1" l="1"/>
  <c r="E42" i="1" s="1"/>
  <c r="E40" i="1"/>
</calcChain>
</file>

<file path=xl/sharedStrings.xml><?xml version="1.0" encoding="utf-8"?>
<sst xmlns="http://schemas.openxmlformats.org/spreadsheetml/2006/main" count="407" uniqueCount="167">
  <si>
    <t>СВОДКА ЗАТРАТ</t>
  </si>
  <si>
    <t>P_0271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</si>
  <si>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</si>
  <si>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</si>
  <si>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</si>
  <si>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</si>
  <si>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</si>
  <si>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</si>
  <si>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</si>
  <si>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</si>
  <si>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</si>
  <si>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</si>
  <si>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</si>
  <si>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</si>
  <si>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</si>
  <si>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</si>
  <si>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</si>
  <si>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</si>
  <si>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</si>
  <si>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</si>
  <si>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</si>
  <si>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</si>
  <si>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</si>
  <si>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</si>
  <si>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</si>
  <si>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</si>
  <si>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</si>
  <si>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</si>
  <si>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ЛС-331-01</t>
  </si>
  <si>
    <t>Электроснабжение РУ-0,4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</si>
  <si>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</si>
  <si>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</si>
  <si>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</si>
  <si>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</si>
  <si>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</si>
  <si>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</si>
  <si>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</si>
  <si>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</si>
  <si>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</si>
  <si>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</si>
  <si>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</si>
  <si>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</si>
  <si>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</si>
  <si>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</si>
  <si>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</si>
  <si>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</si>
  <si>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</si>
  <si>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</si>
  <si>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</si>
  <si>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</si>
  <si>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</si>
  <si>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</si>
  <si>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</si>
  <si>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</si>
  <si>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</si>
  <si>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</si>
  <si>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</si>
  <si>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</si>
  <si>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ЛС-331-02</t>
  </si>
  <si>
    <t>ПНР</t>
  </si>
  <si>
    <t>325/пр 25.05.2021 Пр.1 п.50 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</si>
  <si>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</si>
  <si>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</si>
  <si>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</si>
  <si>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</si>
  <si>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</si>
  <si>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</si>
  <si>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</si>
  <si>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</si>
  <si>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</si>
  <si>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</si>
  <si>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</si>
  <si>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</si>
  <si>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</si>
  <si>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</si>
  <si>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</si>
  <si>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</si>
  <si>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</si>
  <si>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</si>
  <si>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</si>
  <si>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</si>
  <si>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</si>
  <si>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Смета №1,2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</si>
  <si>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</si>
  <si>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</si>
  <si>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</si>
  <si>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</si>
  <si>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</si>
  <si>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</si>
  <si>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</si>
  <si>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</si>
  <si>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</si>
  <si>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</si>
  <si>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</si>
  <si>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</si>
  <si>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</si>
  <si>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</si>
  <si>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</si>
  <si>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</si>
  <si>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</si>
  <si>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</si>
  <si>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</si>
  <si>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</si>
  <si>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</si>
  <si>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</si>
  <si>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</si>
  <si>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Пусконаладочные работы</t>
  </si>
  <si>
    <t>ЛС-331-09-01</t>
  </si>
  <si>
    <t>ОБЪЕКТНЫЙ СМЕТНЫЙ РАСЧЕТ № ОСР 12-01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</si>
  <si>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</si>
  <si>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</si>
  <si>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</si>
  <si>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</si>
  <si>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</si>
  <si>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</si>
  <si>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</si>
  <si>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</si>
  <si>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</si>
  <si>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</si>
  <si>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шт</t>
  </si>
  <si>
    <t>10/0,4</t>
  </si>
  <si>
    <t>Светильник ДКУ-50W IP65</t>
  </si>
  <si>
    <t>РУ-0,4 кВ ЩО-70 (трансформаторная)</t>
  </si>
  <si>
    <t>РУ-0,4 кВ ЩО-70 (линейная)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</si>
  <si>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</si>
  <si>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</si>
  <si>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</si>
  <si>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</si>
  <si>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</si>
  <si>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</si>
  <si>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</si>
  <si>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</si>
  <si>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</si>
  <si>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</si>
  <si>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</si>
  <si>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</si>
  <si>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</si>
  <si>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</si>
  <si>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</si>
  <si>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ЗТП НО 3206/2х160 (ТП 70) в части замены трансформаторов 6/0,4 2*250кВА, установки шкафов РЗА 6 шт,  монтажа приборов учета 5 т.у., г.о. Отрадный Самарская область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</si>
  <si>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</si>
  <si>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</si>
  <si>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</si>
  <si>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</si>
  <si>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</si>
  <si>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"Реконструкция оборудования РУ-0,4 кВ ЗТП НО 1109/250 кВА" г. Отрадный Самарская область</t>
  </si>
  <si>
    <t>Строительные работы</t>
  </si>
  <si>
    <t>Монтаж ШПСН</t>
  </si>
  <si>
    <t>ОСР 27-09-01</t>
  </si>
  <si>
    <t>ОСР 331-02-01</t>
  </si>
  <si>
    <t>ОСР 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</si>
  <si>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</si>
  <si>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</si>
  <si>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ОСР 525-02-01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</si>
  <si>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</si>
  <si>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</si>
  <si>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556-12-01</t>
  </si>
  <si>
    <t>ОСР 556-09-01</t>
  </si>
  <si>
    <t>ОСР 556-02-01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</si>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</sst>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0.00000000"/>
    <numFmt numFmtId="174" formatCode="#,##0.000000"/>
    <numFmt numFmtId="176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6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2" fontId="11" fillId="0" borderId="0" xfId="4" applyNumberFormat="1" applyFont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12" fillId="0" borderId="0" xfId="4" applyNumberFormat="1" applyFont="1" applyAlignment="1">
      <alignment vertical="center"/>
    </xf>
    <xf numFmtId="165" fontId="12" fillId="0" borderId="0" xfId="4" applyNumberFormat="1" applyFont="1" applyAlignment="1">
      <alignment vertical="center"/>
    </xf>
    <xf numFmtId="169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73" fontId="11" fillId="0" borderId="0" xfId="4" applyNumberFormat="1" applyFont="1" applyAlignment="1">
      <alignment horizontal="center" vertical="center"/>
    </xf>
    <xf numFmtId="4" fontId="11" fillId="0" borderId="0" xfId="4" applyNumberFormat="1" applyFont="1" applyAlignment="1">
      <alignment horizontal="center" vertical="center"/>
    </xf>
    <xf numFmtId="0" fontId="14" fillId="0" borderId="0" xfId="4" applyFont="1" applyAlignment="1">
      <alignment vertical="center"/>
    </xf>
    <xf numFmtId="174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12" fillId="0" borderId="0" xfId="4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176" fontId="11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topLeftCell="A16" zoomScale="90" zoomScaleNormal="90" workbookViewId="0">
      <selection activeCell="B36" sqref="B36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13.33203125" customWidth="1"/>
    <col min="9" max="9" width="13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8" t="s">
        <v>0</v>
      </c>
      <c r="B12" s="88"/>
      <c r="C12" s="88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91" t="s">
        <v>1</v>
      </c>
      <c r="B16" s="91"/>
      <c r="C16" s="91"/>
    </row>
    <row r="17" spans="1:10" ht="15.75" customHeight="1" x14ac:dyDescent="0.3">
      <c r="A17" s="90" t="s">
        <v>2</v>
      </c>
      <c r="B17" s="90"/>
      <c r="C17" s="90"/>
    </row>
    <row r="18" spans="1:10" ht="15.75" customHeight="1" x14ac:dyDescent="0.3">
      <c r="A18" s="1"/>
      <c r="B18" s="1"/>
      <c r="C18" s="1"/>
    </row>
    <row r="19" spans="1:10" ht="72" customHeight="1" x14ac:dyDescent="0.3">
      <c r="A19" s="89" t="s">
        <v>139</v>
      </c>
      <c r="B19" s="89"/>
      <c r="C19" s="89"/>
    </row>
    <row r="20" spans="1:10" ht="15.75" customHeight="1" x14ac:dyDescent="0.3">
      <c r="A20" s="90" t="s">
        <v>3</v>
      </c>
      <c r="B20" s="90"/>
      <c r="C20" s="90"/>
    </row>
    <row r="21" spans="1:10" ht="15.75" customHeight="1" x14ac:dyDescent="0.3">
      <c r="A21" s="1"/>
      <c r="B21" s="1"/>
      <c r="C21" s="1"/>
    </row>
    <row r="22" spans="1:10" ht="15.75" customHeight="1" x14ac:dyDescent="0.3">
      <c r="A22" s="1"/>
      <c r="B22" s="1"/>
      <c r="C22" s="1"/>
    </row>
    <row r="23" spans="1:10" ht="47.25" customHeight="1" x14ac:dyDescent="0.3">
      <c r="A23" s="37" t="s">
        <v>4</v>
      </c>
      <c r="B23" s="37" t="s">
        <v>5</v>
      </c>
      <c r="C23" s="37" t="s">
        <v>124</v>
      </c>
      <c r="D23" s="38"/>
      <c r="E23" s="38"/>
      <c r="F23" s="38"/>
      <c r="G23" s="39"/>
      <c r="H23" s="39"/>
      <c r="I23" s="39"/>
      <c r="J23" s="39"/>
    </row>
    <row r="24" spans="1:10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  <c r="J24" s="39"/>
    </row>
    <row r="25" spans="1:10" ht="15.75" customHeight="1" x14ac:dyDescent="0.3">
      <c r="A25" s="85" t="s">
        <v>125</v>
      </c>
      <c r="B25" s="86"/>
      <c r="C25" s="87"/>
      <c r="D25" s="38"/>
      <c r="E25" s="38"/>
      <c r="F25" s="38"/>
      <c r="G25" s="39"/>
      <c r="H25" s="39"/>
      <c r="I25" s="39"/>
      <c r="J25" s="39"/>
    </row>
    <row r="26" spans="1:10" ht="15.75" customHeight="1" x14ac:dyDescent="0.3">
      <c r="A26" s="37">
        <v>1</v>
      </c>
      <c r="B26" s="40" t="s">
        <v>126</v>
      </c>
      <c r="C26" s="41"/>
      <c r="D26" s="38"/>
      <c r="E26" s="38"/>
      <c r="F26" s="38"/>
      <c r="G26" s="39"/>
      <c r="H26" s="39" t="s">
        <v>127</v>
      </c>
      <c r="I26" s="39"/>
      <c r="J26" s="39"/>
    </row>
    <row r="27" spans="1:10" ht="15.75" customHeight="1" x14ac:dyDescent="0.3">
      <c r="A27" s="42" t="s">
        <v>6</v>
      </c>
      <c r="B27" s="40" t="s">
        <v>128</v>
      </c>
      <c r="C27" s="43">
        <v>0</v>
      </c>
      <c r="D27" s="44"/>
      <c r="E27" s="44"/>
      <c r="F27" s="44"/>
      <c r="G27" s="45" t="s">
        <v>129</v>
      </c>
      <c r="H27" s="45" t="s">
        <v>130</v>
      </c>
      <c r="I27" s="45" t="s">
        <v>131</v>
      </c>
      <c r="J27" s="46"/>
    </row>
    <row r="28" spans="1:10" ht="15.75" customHeight="1" x14ac:dyDescent="0.3">
      <c r="A28" s="42" t="s">
        <v>7</v>
      </c>
      <c r="B28" s="40" t="s">
        <v>132</v>
      </c>
      <c r="C28" s="43">
        <v>0</v>
      </c>
      <c r="D28" s="44"/>
      <c r="E28" s="44"/>
      <c r="F28" s="44"/>
      <c r="G28" s="47">
        <v>2019</v>
      </c>
      <c r="H28" s="48">
        <v>106.826398641827</v>
      </c>
      <c r="I28" s="49"/>
      <c r="J28" s="50"/>
    </row>
    <row r="29" spans="1:10" ht="15.75" customHeight="1" x14ac:dyDescent="0.3">
      <c r="A29" s="42" t="s">
        <v>8</v>
      </c>
      <c r="B29" s="40" t="s">
        <v>133</v>
      </c>
      <c r="C29" s="51">
        <v>0</v>
      </c>
      <c r="D29" s="44"/>
      <c r="E29" s="44"/>
      <c r="F29" s="44"/>
      <c r="G29" s="47">
        <v>2020</v>
      </c>
      <c r="H29" s="48">
        <v>105.56188522495653</v>
      </c>
      <c r="I29" s="49"/>
      <c r="J29" s="50"/>
    </row>
    <row r="30" spans="1:10" ht="15.75" customHeight="1" x14ac:dyDescent="0.3">
      <c r="A30" s="37">
        <v>2</v>
      </c>
      <c r="B30" s="40" t="s">
        <v>9</v>
      </c>
      <c r="C30" s="51">
        <f>C27+C28+C29</f>
        <v>0</v>
      </c>
      <c r="D30" s="52"/>
      <c r="E30" s="53"/>
      <c r="F30" s="54"/>
      <c r="G30" s="47">
        <v>2021</v>
      </c>
      <c r="H30" s="48">
        <v>104.9354</v>
      </c>
      <c r="I30" s="49"/>
      <c r="J30" s="50"/>
    </row>
    <row r="31" spans="1:10" ht="15.75" customHeight="1" x14ac:dyDescent="0.3">
      <c r="A31" s="42" t="s">
        <v>10</v>
      </c>
      <c r="B31" s="40" t="s">
        <v>134</v>
      </c>
      <c r="C31" s="51">
        <f>C30-ROUND(C30/1.2,5)</f>
        <v>0</v>
      </c>
      <c r="D31" s="44"/>
      <c r="E31" s="53"/>
      <c r="F31" s="44"/>
      <c r="G31" s="47">
        <v>2022</v>
      </c>
      <c r="H31" s="48">
        <v>114.63142733059361</v>
      </c>
      <c r="I31" s="55"/>
      <c r="J31" s="50"/>
    </row>
    <row r="32" spans="1:10" ht="15.6" x14ac:dyDescent="0.3">
      <c r="A32" s="37">
        <v>3</v>
      </c>
      <c r="B32" s="40" t="s">
        <v>135</v>
      </c>
      <c r="C32" s="56">
        <f>C30*I34</f>
        <v>0</v>
      </c>
      <c r="D32" s="44"/>
      <c r="E32" s="57"/>
      <c r="F32" s="58"/>
      <c r="G32" s="59">
        <v>2023</v>
      </c>
      <c r="H32" s="48">
        <v>109.09646626082731</v>
      </c>
      <c r="I32" s="55"/>
      <c r="J32" s="50"/>
    </row>
    <row r="33" spans="1:10" ht="15.6" x14ac:dyDescent="0.3">
      <c r="A33" s="85" t="s">
        <v>136</v>
      </c>
      <c r="B33" s="86"/>
      <c r="C33" s="87"/>
      <c r="D33" s="38"/>
      <c r="E33" s="60"/>
      <c r="F33" s="61"/>
      <c r="G33" s="47">
        <v>2024</v>
      </c>
      <c r="H33" s="48">
        <v>109.11350326220534</v>
      </c>
      <c r="I33" s="55"/>
      <c r="J33" s="50"/>
    </row>
    <row r="34" spans="1:10" ht="15.6" x14ac:dyDescent="0.3">
      <c r="A34" s="37">
        <v>1</v>
      </c>
      <c r="B34" s="40" t="s">
        <v>126</v>
      </c>
      <c r="C34" s="41"/>
      <c r="D34" s="38"/>
      <c r="E34" s="62"/>
      <c r="F34" s="63"/>
      <c r="G34" s="47">
        <v>2025</v>
      </c>
      <c r="H34" s="48">
        <v>107.81631706396419</v>
      </c>
      <c r="I34" s="64">
        <f>(H34+100)/200</f>
        <v>1.039081585319821</v>
      </c>
      <c r="J34" s="50"/>
    </row>
    <row r="35" spans="1:10" ht="15.6" x14ac:dyDescent="0.3">
      <c r="A35" s="42" t="s">
        <v>6</v>
      </c>
      <c r="B35" s="40" t="s">
        <v>128</v>
      </c>
      <c r="C35" s="65">
        <f>ССР!D78+ССР!E78</f>
        <v>2489.8339984837776</v>
      </c>
      <c r="D35" s="44"/>
      <c r="E35" s="62"/>
      <c r="F35" s="44"/>
      <c r="G35" s="47">
        <v>2026</v>
      </c>
      <c r="H35" s="48">
        <v>105.26289686896166</v>
      </c>
      <c r="I35" s="64">
        <f>(H35+100)/200*H34/100</f>
        <v>1.1065344785145874</v>
      </c>
      <c r="J35" s="66"/>
    </row>
    <row r="36" spans="1:10" ht="15.6" x14ac:dyDescent="0.3">
      <c r="A36" s="42" t="s">
        <v>7</v>
      </c>
      <c r="B36" s="40" t="s">
        <v>132</v>
      </c>
      <c r="C36" s="65">
        <f>ССР!F78</f>
        <v>6901.9717789223359</v>
      </c>
      <c r="D36" s="44"/>
      <c r="E36" s="62"/>
      <c r="F36" s="44"/>
      <c r="G36" s="47">
        <v>2027</v>
      </c>
      <c r="H36" s="48">
        <v>104.42089798933949</v>
      </c>
      <c r="I36" s="64">
        <f>(H36+100)/200*H35/100*H34/100</f>
        <v>1.1599922999352297</v>
      </c>
      <c r="J36" s="50"/>
    </row>
    <row r="37" spans="1:10" ht="15.6" x14ac:dyDescent="0.3">
      <c r="A37" s="42" t="s">
        <v>8</v>
      </c>
      <c r="B37" s="40" t="s">
        <v>133</v>
      </c>
      <c r="C37" s="65">
        <f>(ССР!G74)*1.2</f>
        <v>1461.7278881595385</v>
      </c>
      <c r="D37" s="44"/>
      <c r="E37" s="62"/>
      <c r="F37" s="44"/>
      <c r="G37" s="47">
        <v>2028</v>
      </c>
      <c r="H37" s="48">
        <v>104.42089798933949</v>
      </c>
      <c r="I37" s="64">
        <f>(H37+100)/200*H36/100*H35/100*H34/100</f>
        <v>1.2112743761995592</v>
      </c>
      <c r="J37" s="67"/>
    </row>
    <row r="38" spans="1:10" ht="15.6" x14ac:dyDescent="0.3">
      <c r="A38" s="37">
        <v>2</v>
      </c>
      <c r="B38" s="40" t="s">
        <v>9</v>
      </c>
      <c r="C38" s="65">
        <f>C35+C36+C37</f>
        <v>10853.53366556565</v>
      </c>
      <c r="D38" s="52"/>
      <c r="E38" s="57"/>
      <c r="F38" s="58"/>
      <c r="G38" s="47">
        <v>2029</v>
      </c>
      <c r="H38" s="48">
        <v>104.42089798933949</v>
      </c>
      <c r="I38" s="64">
        <f>(H38+100)/200*H37/100*H36/100*H35/100*H34/100</f>
        <v>1.26482358074235</v>
      </c>
      <c r="J38" s="38"/>
    </row>
    <row r="39" spans="1:10" ht="15.6" x14ac:dyDescent="0.3">
      <c r="A39" s="42" t="s">
        <v>10</v>
      </c>
      <c r="B39" s="40" t="s">
        <v>134</v>
      </c>
      <c r="C39" s="51">
        <f>C38-ROUND(C38/1.2,5)</f>
        <v>1808.9222755656501</v>
      </c>
      <c r="D39" s="44"/>
      <c r="E39" s="62"/>
      <c r="F39" s="44"/>
      <c r="G39" s="38"/>
      <c r="H39" s="38"/>
      <c r="I39" s="38"/>
      <c r="J39" s="38"/>
    </row>
    <row r="40" spans="1:10" ht="15.6" x14ac:dyDescent="0.3">
      <c r="A40" s="37">
        <v>3</v>
      </c>
      <c r="B40" s="40" t="s">
        <v>135</v>
      </c>
      <c r="C40" s="107">
        <f>C38*I35</f>
        <v>12009.809214667204</v>
      </c>
      <c r="D40" s="44"/>
      <c r="E40" s="57">
        <f>D40-C40</f>
        <v>-12009.809214667204</v>
      </c>
      <c r="F40" s="58"/>
      <c r="G40" s="38"/>
      <c r="H40" s="38"/>
      <c r="I40" s="38"/>
      <c r="J40" s="38"/>
    </row>
    <row r="41" spans="1:10" ht="15.6" x14ac:dyDescent="0.3">
      <c r="A41" s="37"/>
      <c r="B41" s="40"/>
      <c r="C41" s="65"/>
      <c r="D41" s="44"/>
      <c r="E41" s="68"/>
      <c r="F41" s="44"/>
      <c r="G41" s="38"/>
      <c r="H41" s="38"/>
      <c r="I41" s="38"/>
      <c r="J41" s="38"/>
    </row>
    <row r="42" spans="1:10" ht="15.6" x14ac:dyDescent="0.3">
      <c r="A42" s="37"/>
      <c r="B42" s="40" t="s">
        <v>137</v>
      </c>
      <c r="C42" s="106">
        <f>C40+C32</f>
        <v>12009.809214667204</v>
      </c>
      <c r="D42" s="44"/>
      <c r="E42" s="57">
        <f>D42-C42</f>
        <v>-12009.809214667204</v>
      </c>
      <c r="F42" s="58"/>
      <c r="G42" s="38"/>
      <c r="H42" s="38"/>
      <c r="I42" s="69"/>
      <c r="J42" s="38"/>
    </row>
    <row r="43" spans="1:10" ht="15.6" x14ac:dyDescent="0.3">
      <c r="A43" s="39"/>
      <c r="B43" s="39"/>
      <c r="C43" s="39"/>
      <c r="D43" s="69"/>
      <c r="E43" s="38"/>
      <c r="F43" s="63"/>
      <c r="G43" s="38"/>
      <c r="H43" s="38"/>
      <c r="I43" s="38"/>
      <c r="J43" s="38"/>
    </row>
    <row r="44" spans="1:10" ht="15.6" x14ac:dyDescent="0.3">
      <c r="A44" s="70" t="s">
        <v>138</v>
      </c>
      <c r="B44" s="39"/>
      <c r="C44" s="39"/>
      <c r="D44" s="38"/>
      <c r="E44" s="71"/>
      <c r="F44" s="38"/>
      <c r="G44" s="38"/>
      <c r="H44" s="38"/>
      <c r="I44" s="38"/>
      <c r="J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5" sqref="B5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9" t="s">
        <v>139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88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83</v>
      </c>
      <c r="D13" s="19">
        <v>0</v>
      </c>
      <c r="E13" s="19">
        <v>0</v>
      </c>
      <c r="F13" s="19">
        <v>0</v>
      </c>
      <c r="G13" s="19">
        <v>572.07000000000005</v>
      </c>
      <c r="H13" s="19">
        <v>572.07000000000005</v>
      </c>
      <c r="J13" s="5"/>
    </row>
    <row r="14" spans="1:14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572.07000000000005</v>
      </c>
      <c r="H14" s="19">
        <v>572.07000000000005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5"/>
  <sheetViews>
    <sheetView zoomScale="55" zoomScaleNormal="55" workbookViewId="0">
      <selection activeCell="F20" sqref="F20"/>
    </sheetView>
  </sheetViews>
  <sheetFormatPr defaultColWidth="8.88671875" defaultRowHeight="18" x14ac:dyDescent="0.3"/>
  <cols>
    <col min="1" max="1" width="18" style="74" customWidth="1"/>
    <col min="2" max="2" width="92.6640625" style="72" customWidth="1"/>
    <col min="3" max="3" width="30" style="72" customWidth="1"/>
    <col min="4" max="4" width="15.6640625" style="73" customWidth="1"/>
    <col min="5" max="6" width="14.33203125" style="73" customWidth="1"/>
    <col min="7" max="7" width="20.109375" style="73" customWidth="1"/>
    <col min="8" max="8" width="136.33203125" style="72" customWidth="1"/>
    <col min="10" max="10" width="19.44140625" customWidth="1"/>
  </cols>
  <sheetData>
    <row r="1" spans="1:8" ht="75.900000000000006" customHeight="1" x14ac:dyDescent="0.3">
      <c r="A1" s="80" t="s">
        <v>166</v>
      </c>
      <c r="B1" s="80" t="s">
        <v>165</v>
      </c>
      <c r="C1" s="80" t="s">
        <v>164</v>
      </c>
      <c r="D1" s="80" t="s">
        <v>163</v>
      </c>
      <c r="E1" s="80" t="s">
        <v>162</v>
      </c>
      <c r="F1" s="80" t="s">
        <v>161</v>
      </c>
      <c r="G1" s="80" t="s">
        <v>160</v>
      </c>
      <c r="H1" s="80" t="s">
        <v>159</v>
      </c>
    </row>
    <row r="2" spans="1:8" x14ac:dyDescent="0.3">
      <c r="A2" s="80">
        <v>1</v>
      </c>
      <c r="B2" s="80">
        <v>2</v>
      </c>
      <c r="C2" s="80">
        <v>3</v>
      </c>
      <c r="D2" s="80">
        <v>4</v>
      </c>
      <c r="E2" s="80">
        <v>5</v>
      </c>
      <c r="F2" s="80">
        <v>6</v>
      </c>
      <c r="G2" s="80">
        <v>7</v>
      </c>
      <c r="H2" s="80">
        <v>8</v>
      </c>
    </row>
    <row r="3" spans="1:8" ht="24.6" x14ac:dyDescent="0.3">
      <c r="A3" s="96" t="s">
        <v>25</v>
      </c>
      <c r="B3" s="97"/>
      <c r="C3" s="84"/>
      <c r="D3" s="82">
        <v>2912.319</v>
      </c>
      <c r="E3" s="78"/>
      <c r="F3" s="78"/>
      <c r="G3" s="78"/>
      <c r="H3" s="83"/>
    </row>
    <row r="4" spans="1:8" x14ac:dyDescent="0.3">
      <c r="A4" s="98" t="s">
        <v>158</v>
      </c>
      <c r="B4" s="81" t="s">
        <v>146</v>
      </c>
      <c r="C4" s="84"/>
      <c r="D4" s="82">
        <v>440.38900000000001</v>
      </c>
      <c r="E4" s="78"/>
      <c r="F4" s="78"/>
      <c r="G4" s="78"/>
      <c r="H4" s="83"/>
    </row>
    <row r="5" spans="1:8" x14ac:dyDescent="0.3">
      <c r="A5" s="98"/>
      <c r="B5" s="81" t="s">
        <v>144</v>
      </c>
      <c r="C5" s="80"/>
      <c r="D5" s="82">
        <v>15.47</v>
      </c>
      <c r="E5" s="78"/>
      <c r="F5" s="78"/>
      <c r="G5" s="78"/>
      <c r="H5" s="77"/>
    </row>
    <row r="6" spans="1:8" x14ac:dyDescent="0.3">
      <c r="A6" s="99"/>
      <c r="B6" s="81" t="s">
        <v>143</v>
      </c>
      <c r="C6" s="80"/>
      <c r="D6" s="82">
        <v>2456.46</v>
      </c>
      <c r="E6" s="78"/>
      <c r="F6" s="78"/>
      <c r="G6" s="78"/>
      <c r="H6" s="77"/>
    </row>
    <row r="7" spans="1:8" x14ac:dyDescent="0.3">
      <c r="A7" s="99"/>
      <c r="B7" s="81" t="s">
        <v>142</v>
      </c>
      <c r="C7" s="80"/>
      <c r="D7" s="82">
        <v>0</v>
      </c>
      <c r="E7" s="78"/>
      <c r="F7" s="78"/>
      <c r="G7" s="78"/>
      <c r="H7" s="77"/>
    </row>
    <row r="8" spans="1:8" x14ac:dyDescent="0.3">
      <c r="A8" s="100" t="s">
        <v>90</v>
      </c>
      <c r="B8" s="101"/>
      <c r="C8" s="98" t="s">
        <v>155</v>
      </c>
      <c r="D8" s="79">
        <v>2912.319</v>
      </c>
      <c r="E8" s="78">
        <v>1</v>
      </c>
      <c r="F8" s="78" t="s">
        <v>119</v>
      </c>
      <c r="G8" s="79">
        <v>2912.319</v>
      </c>
      <c r="H8" s="77"/>
    </row>
    <row r="9" spans="1:8" x14ac:dyDescent="0.3">
      <c r="A9" s="102">
        <v>1</v>
      </c>
      <c r="B9" s="81" t="s">
        <v>146</v>
      </c>
      <c r="C9" s="98"/>
      <c r="D9" s="79">
        <v>440.38900000000001</v>
      </c>
      <c r="E9" s="78"/>
      <c r="F9" s="78"/>
      <c r="G9" s="78"/>
      <c r="H9" s="99" t="s">
        <v>154</v>
      </c>
    </row>
    <row r="10" spans="1:8" x14ac:dyDescent="0.3">
      <c r="A10" s="98"/>
      <c r="B10" s="81" t="s">
        <v>144</v>
      </c>
      <c r="C10" s="98"/>
      <c r="D10" s="79">
        <v>15.47</v>
      </c>
      <c r="E10" s="78"/>
      <c r="F10" s="78"/>
      <c r="G10" s="78"/>
      <c r="H10" s="99"/>
    </row>
    <row r="11" spans="1:8" x14ac:dyDescent="0.3">
      <c r="A11" s="98"/>
      <c r="B11" s="81" t="s">
        <v>143</v>
      </c>
      <c r="C11" s="98"/>
      <c r="D11" s="79">
        <v>2456.46</v>
      </c>
      <c r="E11" s="78"/>
      <c r="F11" s="78"/>
      <c r="G11" s="78"/>
      <c r="H11" s="99"/>
    </row>
    <row r="12" spans="1:8" x14ac:dyDescent="0.3">
      <c r="A12" s="98"/>
      <c r="B12" s="81" t="s">
        <v>142</v>
      </c>
      <c r="C12" s="98"/>
      <c r="D12" s="79">
        <v>0</v>
      </c>
      <c r="E12" s="78"/>
      <c r="F12" s="78"/>
      <c r="G12" s="78"/>
      <c r="H12" s="99"/>
    </row>
    <row r="13" spans="1:8" ht="24.6" x14ac:dyDescent="0.3">
      <c r="A13" s="103" t="s">
        <v>93</v>
      </c>
      <c r="B13" s="97"/>
      <c r="C13" s="80"/>
      <c r="D13" s="82">
        <v>74.099999999999994</v>
      </c>
      <c r="E13" s="78"/>
      <c r="F13" s="78"/>
      <c r="G13" s="78"/>
      <c r="H13" s="77"/>
    </row>
    <row r="14" spans="1:8" x14ac:dyDescent="0.3">
      <c r="A14" s="98" t="s">
        <v>157</v>
      </c>
      <c r="B14" s="81" t="s">
        <v>146</v>
      </c>
      <c r="C14" s="80"/>
      <c r="D14" s="82">
        <v>0</v>
      </c>
      <c r="E14" s="78"/>
      <c r="F14" s="78"/>
      <c r="G14" s="78"/>
      <c r="H14" s="77"/>
    </row>
    <row r="15" spans="1:8" x14ac:dyDescent="0.3">
      <c r="A15" s="98"/>
      <c r="B15" s="81" t="s">
        <v>144</v>
      </c>
      <c r="C15" s="80"/>
      <c r="D15" s="82">
        <v>0</v>
      </c>
      <c r="E15" s="78"/>
      <c r="F15" s="78"/>
      <c r="G15" s="78"/>
      <c r="H15" s="77"/>
    </row>
    <row r="16" spans="1:8" x14ac:dyDescent="0.3">
      <c r="A16" s="98"/>
      <c r="B16" s="81" t="s">
        <v>143</v>
      </c>
      <c r="C16" s="80"/>
      <c r="D16" s="82">
        <v>0</v>
      </c>
      <c r="E16" s="78"/>
      <c r="F16" s="78"/>
      <c r="G16" s="78"/>
      <c r="H16" s="77"/>
    </row>
    <row r="17" spans="1:8" x14ac:dyDescent="0.3">
      <c r="A17" s="98"/>
      <c r="B17" s="81" t="s">
        <v>142</v>
      </c>
      <c r="C17" s="80"/>
      <c r="D17" s="82">
        <v>74.099999999999994</v>
      </c>
      <c r="E17" s="78"/>
      <c r="F17" s="78"/>
      <c r="G17" s="78"/>
      <c r="H17" s="77"/>
    </row>
    <row r="18" spans="1:8" x14ac:dyDescent="0.3">
      <c r="A18" s="100" t="s">
        <v>59</v>
      </c>
      <c r="B18" s="101"/>
      <c r="C18" s="98" t="s">
        <v>155</v>
      </c>
      <c r="D18" s="79">
        <v>74.099999999999994</v>
      </c>
      <c r="E18" s="78">
        <v>1</v>
      </c>
      <c r="F18" s="78" t="s">
        <v>119</v>
      </c>
      <c r="G18" s="79">
        <v>74.099999999999994</v>
      </c>
      <c r="H18" s="77"/>
    </row>
    <row r="19" spans="1:8" x14ac:dyDescent="0.3">
      <c r="A19" s="102">
        <v>1</v>
      </c>
      <c r="B19" s="81" t="s">
        <v>146</v>
      </c>
      <c r="C19" s="98"/>
      <c r="D19" s="79">
        <v>0</v>
      </c>
      <c r="E19" s="78"/>
      <c r="F19" s="78"/>
      <c r="G19" s="78"/>
      <c r="H19" s="99" t="s">
        <v>154</v>
      </c>
    </row>
    <row r="20" spans="1:8" x14ac:dyDescent="0.3">
      <c r="A20" s="98"/>
      <c r="B20" s="81" t="s">
        <v>144</v>
      </c>
      <c r="C20" s="98"/>
      <c r="D20" s="79">
        <v>0</v>
      </c>
      <c r="E20" s="78"/>
      <c r="F20" s="78"/>
      <c r="G20" s="78"/>
      <c r="H20" s="99"/>
    </row>
    <row r="21" spans="1:8" x14ac:dyDescent="0.3">
      <c r="A21" s="98"/>
      <c r="B21" s="81" t="s">
        <v>143</v>
      </c>
      <c r="C21" s="98"/>
      <c r="D21" s="79">
        <v>0</v>
      </c>
      <c r="E21" s="78"/>
      <c r="F21" s="78"/>
      <c r="G21" s="78"/>
      <c r="H21" s="99"/>
    </row>
    <row r="22" spans="1:8" x14ac:dyDescent="0.3">
      <c r="A22" s="98"/>
      <c r="B22" s="81" t="s">
        <v>142</v>
      </c>
      <c r="C22" s="98"/>
      <c r="D22" s="79">
        <v>74.099999999999994</v>
      </c>
      <c r="E22" s="78"/>
      <c r="F22" s="78"/>
      <c r="G22" s="78"/>
      <c r="H22" s="99"/>
    </row>
    <row r="23" spans="1:8" ht="24.6" x14ac:dyDescent="0.3">
      <c r="A23" s="103" t="s">
        <v>96</v>
      </c>
      <c r="B23" s="97"/>
      <c r="C23" s="80"/>
      <c r="D23" s="82">
        <v>299.12400000000002</v>
      </c>
      <c r="E23" s="78"/>
      <c r="F23" s="78"/>
      <c r="G23" s="78"/>
      <c r="H23" s="77"/>
    </row>
    <row r="24" spans="1:8" x14ac:dyDescent="0.3">
      <c r="A24" s="98" t="s">
        <v>156</v>
      </c>
      <c r="B24" s="81" t="s">
        <v>146</v>
      </c>
      <c r="C24" s="80"/>
      <c r="D24" s="82">
        <v>0</v>
      </c>
      <c r="E24" s="78"/>
      <c r="F24" s="78"/>
      <c r="G24" s="78"/>
      <c r="H24" s="77"/>
    </row>
    <row r="25" spans="1:8" x14ac:dyDescent="0.3">
      <c r="A25" s="98"/>
      <c r="B25" s="81" t="s">
        <v>144</v>
      </c>
      <c r="C25" s="80"/>
      <c r="D25" s="82">
        <v>0</v>
      </c>
      <c r="E25" s="78"/>
      <c r="F25" s="78"/>
      <c r="G25" s="78"/>
      <c r="H25" s="77"/>
    </row>
    <row r="26" spans="1:8" x14ac:dyDescent="0.3">
      <c r="A26" s="98"/>
      <c r="B26" s="81" t="s">
        <v>143</v>
      </c>
      <c r="C26" s="80"/>
      <c r="D26" s="82">
        <v>0</v>
      </c>
      <c r="E26" s="78"/>
      <c r="F26" s="78"/>
      <c r="G26" s="78"/>
      <c r="H26" s="77"/>
    </row>
    <row r="27" spans="1:8" x14ac:dyDescent="0.3">
      <c r="A27" s="98"/>
      <c r="B27" s="81" t="s">
        <v>142</v>
      </c>
      <c r="C27" s="80"/>
      <c r="D27" s="82">
        <v>299.12400000000002</v>
      </c>
      <c r="E27" s="78"/>
      <c r="F27" s="78"/>
      <c r="G27" s="78"/>
      <c r="H27" s="77"/>
    </row>
    <row r="28" spans="1:8" x14ac:dyDescent="0.3">
      <c r="A28" s="100" t="s">
        <v>96</v>
      </c>
      <c r="B28" s="101"/>
      <c r="C28" s="98" t="s">
        <v>155</v>
      </c>
      <c r="D28" s="79">
        <v>299.12400000000002</v>
      </c>
      <c r="E28" s="78">
        <v>1</v>
      </c>
      <c r="F28" s="78" t="s">
        <v>119</v>
      </c>
      <c r="G28" s="79">
        <v>299.12400000000002</v>
      </c>
      <c r="H28" s="77"/>
    </row>
    <row r="29" spans="1:8" x14ac:dyDescent="0.3">
      <c r="A29" s="102">
        <v>1</v>
      </c>
      <c r="B29" s="81" t="s">
        <v>146</v>
      </c>
      <c r="C29" s="98"/>
      <c r="D29" s="79">
        <v>0</v>
      </c>
      <c r="E29" s="78"/>
      <c r="F29" s="78"/>
      <c r="G29" s="78"/>
      <c r="H29" s="99" t="s">
        <v>154</v>
      </c>
    </row>
    <row r="30" spans="1:8" x14ac:dyDescent="0.3">
      <c r="A30" s="98"/>
      <c r="B30" s="81" t="s">
        <v>144</v>
      </c>
      <c r="C30" s="98"/>
      <c r="D30" s="79">
        <v>0</v>
      </c>
      <c r="E30" s="78"/>
      <c r="F30" s="78"/>
      <c r="G30" s="78"/>
      <c r="H30" s="99"/>
    </row>
    <row r="31" spans="1:8" x14ac:dyDescent="0.3">
      <c r="A31" s="98"/>
      <c r="B31" s="81" t="s">
        <v>143</v>
      </c>
      <c r="C31" s="98"/>
      <c r="D31" s="79">
        <v>0</v>
      </c>
      <c r="E31" s="78"/>
      <c r="F31" s="78"/>
      <c r="G31" s="78"/>
      <c r="H31" s="99"/>
    </row>
    <row r="32" spans="1:8" x14ac:dyDescent="0.3">
      <c r="A32" s="98"/>
      <c r="B32" s="81" t="s">
        <v>142</v>
      </c>
      <c r="C32" s="98"/>
      <c r="D32" s="79">
        <v>299.12400000000002</v>
      </c>
      <c r="E32" s="78"/>
      <c r="F32" s="78"/>
      <c r="G32" s="78"/>
      <c r="H32" s="99"/>
    </row>
    <row r="33" spans="1:8" ht="24.6" x14ac:dyDescent="0.3">
      <c r="A33" s="103"/>
      <c r="B33" s="97"/>
      <c r="C33" s="80"/>
      <c r="D33" s="82">
        <v>387.35</v>
      </c>
      <c r="E33" s="78"/>
      <c r="F33" s="78"/>
      <c r="G33" s="78"/>
      <c r="H33" s="77"/>
    </row>
    <row r="34" spans="1:8" x14ac:dyDescent="0.3">
      <c r="A34" s="98" t="s">
        <v>153</v>
      </c>
      <c r="B34" s="81" t="s">
        <v>146</v>
      </c>
      <c r="C34" s="80"/>
      <c r="D34" s="82">
        <v>356.25</v>
      </c>
      <c r="E34" s="78"/>
      <c r="F34" s="78"/>
      <c r="G34" s="78"/>
      <c r="H34" s="77"/>
    </row>
    <row r="35" spans="1:8" x14ac:dyDescent="0.3">
      <c r="A35" s="98"/>
      <c r="B35" s="81" t="s">
        <v>144</v>
      </c>
      <c r="C35" s="80"/>
      <c r="D35" s="82">
        <v>31.1</v>
      </c>
      <c r="E35" s="78"/>
      <c r="F35" s="78"/>
      <c r="G35" s="78"/>
      <c r="H35" s="77"/>
    </row>
    <row r="36" spans="1:8" x14ac:dyDescent="0.3">
      <c r="A36" s="98"/>
      <c r="B36" s="81" t="s">
        <v>143</v>
      </c>
      <c r="C36" s="80"/>
      <c r="D36" s="82">
        <v>0</v>
      </c>
      <c r="E36" s="78"/>
      <c r="F36" s="78"/>
      <c r="G36" s="78"/>
      <c r="H36" s="77"/>
    </row>
    <row r="37" spans="1:8" x14ac:dyDescent="0.3">
      <c r="A37" s="98"/>
      <c r="B37" s="81" t="s">
        <v>142</v>
      </c>
      <c r="C37" s="80"/>
      <c r="D37" s="82">
        <v>0</v>
      </c>
      <c r="E37" s="78"/>
      <c r="F37" s="78"/>
      <c r="G37" s="78"/>
      <c r="H37" s="77"/>
    </row>
    <row r="38" spans="1:8" x14ac:dyDescent="0.3">
      <c r="A38" s="100" t="s">
        <v>100</v>
      </c>
      <c r="B38" s="101"/>
      <c r="C38" s="98" t="s">
        <v>151</v>
      </c>
      <c r="D38" s="79">
        <v>387.35</v>
      </c>
      <c r="E38" s="78">
        <v>5</v>
      </c>
      <c r="F38" s="78" t="s">
        <v>119</v>
      </c>
      <c r="G38" s="79">
        <v>77.47</v>
      </c>
      <c r="H38" s="77"/>
    </row>
    <row r="39" spans="1:8" x14ac:dyDescent="0.3">
      <c r="A39" s="102">
        <v>1</v>
      </c>
      <c r="B39" s="81" t="s">
        <v>146</v>
      </c>
      <c r="C39" s="98"/>
      <c r="D39" s="79">
        <v>356.25</v>
      </c>
      <c r="E39" s="78"/>
      <c r="F39" s="78"/>
      <c r="G39" s="78"/>
      <c r="H39" s="99" t="s">
        <v>27</v>
      </c>
    </row>
    <row r="40" spans="1:8" x14ac:dyDescent="0.3">
      <c r="A40" s="98"/>
      <c r="B40" s="81" t="s">
        <v>144</v>
      </c>
      <c r="C40" s="98"/>
      <c r="D40" s="79">
        <v>31.1</v>
      </c>
      <c r="E40" s="78"/>
      <c r="F40" s="78"/>
      <c r="G40" s="78"/>
      <c r="H40" s="99"/>
    </row>
    <row r="41" spans="1:8" x14ac:dyDescent="0.3">
      <c r="A41" s="98"/>
      <c r="B41" s="81" t="s">
        <v>143</v>
      </c>
      <c r="C41" s="98"/>
      <c r="D41" s="79">
        <v>0</v>
      </c>
      <c r="E41" s="78"/>
      <c r="F41" s="78"/>
      <c r="G41" s="78"/>
      <c r="H41" s="99"/>
    </row>
    <row r="42" spans="1:8" x14ac:dyDescent="0.3">
      <c r="A42" s="98"/>
      <c r="B42" s="81" t="s">
        <v>142</v>
      </c>
      <c r="C42" s="98"/>
      <c r="D42" s="79">
        <v>0</v>
      </c>
      <c r="E42" s="78"/>
      <c r="F42" s="78"/>
      <c r="G42" s="78"/>
      <c r="H42" s="99"/>
    </row>
    <row r="43" spans="1:8" ht="24.6" x14ac:dyDescent="0.3">
      <c r="A43" s="103" t="s">
        <v>83</v>
      </c>
      <c r="B43" s="97"/>
      <c r="C43" s="80"/>
      <c r="D43" s="82">
        <v>616.54499999999996</v>
      </c>
      <c r="E43" s="78"/>
      <c r="F43" s="78"/>
      <c r="G43" s="78"/>
      <c r="H43" s="77"/>
    </row>
    <row r="44" spans="1:8" x14ac:dyDescent="0.3">
      <c r="A44" s="98" t="s">
        <v>152</v>
      </c>
      <c r="B44" s="81" t="s">
        <v>146</v>
      </c>
      <c r="C44" s="80"/>
      <c r="D44" s="82">
        <v>0</v>
      </c>
      <c r="E44" s="78"/>
      <c r="F44" s="78"/>
      <c r="G44" s="78"/>
      <c r="H44" s="77"/>
    </row>
    <row r="45" spans="1:8" x14ac:dyDescent="0.3">
      <c r="A45" s="98"/>
      <c r="B45" s="81" t="s">
        <v>144</v>
      </c>
      <c r="C45" s="80"/>
      <c r="D45" s="82">
        <v>0</v>
      </c>
      <c r="E45" s="78"/>
      <c r="F45" s="78"/>
      <c r="G45" s="78"/>
      <c r="H45" s="77"/>
    </row>
    <row r="46" spans="1:8" x14ac:dyDescent="0.3">
      <c r="A46" s="98"/>
      <c r="B46" s="81" t="s">
        <v>143</v>
      </c>
      <c r="C46" s="80"/>
      <c r="D46" s="82">
        <v>0</v>
      </c>
      <c r="E46" s="78"/>
      <c r="F46" s="78"/>
      <c r="G46" s="78"/>
      <c r="H46" s="77"/>
    </row>
    <row r="47" spans="1:8" x14ac:dyDescent="0.3">
      <c r="A47" s="98"/>
      <c r="B47" s="81" t="s">
        <v>142</v>
      </c>
      <c r="C47" s="80"/>
      <c r="D47" s="82">
        <v>44.475000000000001</v>
      </c>
      <c r="E47" s="78"/>
      <c r="F47" s="78"/>
      <c r="G47" s="78"/>
      <c r="H47" s="77"/>
    </row>
    <row r="48" spans="1:8" x14ac:dyDescent="0.3">
      <c r="A48" s="100" t="s">
        <v>83</v>
      </c>
      <c r="B48" s="101"/>
      <c r="C48" s="98" t="s">
        <v>151</v>
      </c>
      <c r="D48" s="79">
        <v>44.475000000000001</v>
      </c>
      <c r="E48" s="78">
        <v>5</v>
      </c>
      <c r="F48" s="78" t="s">
        <v>119</v>
      </c>
      <c r="G48" s="79">
        <v>8.8949999999999996</v>
      </c>
      <c r="H48" s="77"/>
    </row>
    <row r="49" spans="1:8" x14ac:dyDescent="0.3">
      <c r="A49" s="102">
        <v>1</v>
      </c>
      <c r="B49" s="81" t="s">
        <v>146</v>
      </c>
      <c r="C49" s="98"/>
      <c r="D49" s="79">
        <v>0</v>
      </c>
      <c r="E49" s="78"/>
      <c r="F49" s="78"/>
      <c r="G49" s="78"/>
      <c r="H49" s="99" t="s">
        <v>27</v>
      </c>
    </row>
    <row r="50" spans="1:8" x14ac:dyDescent="0.3">
      <c r="A50" s="98"/>
      <c r="B50" s="81" t="s">
        <v>144</v>
      </c>
      <c r="C50" s="98"/>
      <c r="D50" s="79">
        <v>0</v>
      </c>
      <c r="E50" s="78"/>
      <c r="F50" s="78"/>
      <c r="G50" s="78"/>
      <c r="H50" s="99"/>
    </row>
    <row r="51" spans="1:8" x14ac:dyDescent="0.3">
      <c r="A51" s="98"/>
      <c r="B51" s="81" t="s">
        <v>143</v>
      </c>
      <c r="C51" s="98"/>
      <c r="D51" s="79">
        <v>0</v>
      </c>
      <c r="E51" s="78"/>
      <c r="F51" s="78"/>
      <c r="G51" s="78"/>
      <c r="H51" s="99"/>
    </row>
    <row r="52" spans="1:8" x14ac:dyDescent="0.3">
      <c r="A52" s="98"/>
      <c r="B52" s="81" t="s">
        <v>142</v>
      </c>
      <c r="C52" s="98"/>
      <c r="D52" s="79">
        <v>44.475000000000001</v>
      </c>
      <c r="E52" s="78"/>
      <c r="F52" s="78"/>
      <c r="G52" s="78"/>
      <c r="H52" s="99"/>
    </row>
    <row r="53" spans="1:8" x14ac:dyDescent="0.3">
      <c r="A53" s="98" t="s">
        <v>150</v>
      </c>
      <c r="B53" s="81" t="s">
        <v>146</v>
      </c>
      <c r="C53" s="80"/>
      <c r="D53" s="82">
        <v>0</v>
      </c>
      <c r="E53" s="78"/>
      <c r="F53" s="78"/>
      <c r="G53" s="78"/>
      <c r="H53" s="77"/>
    </row>
    <row r="54" spans="1:8" x14ac:dyDescent="0.3">
      <c r="A54" s="98"/>
      <c r="B54" s="81" t="s">
        <v>144</v>
      </c>
      <c r="C54" s="80"/>
      <c r="D54" s="82">
        <v>0</v>
      </c>
      <c r="E54" s="78"/>
      <c r="F54" s="78"/>
      <c r="G54" s="78"/>
      <c r="H54" s="77"/>
    </row>
    <row r="55" spans="1:8" x14ac:dyDescent="0.3">
      <c r="A55" s="98"/>
      <c r="B55" s="81" t="s">
        <v>143</v>
      </c>
      <c r="C55" s="80"/>
      <c r="D55" s="82">
        <v>0</v>
      </c>
      <c r="E55" s="78"/>
      <c r="F55" s="78"/>
      <c r="G55" s="78"/>
      <c r="H55" s="77"/>
    </row>
    <row r="56" spans="1:8" x14ac:dyDescent="0.3">
      <c r="A56" s="98"/>
      <c r="B56" s="81" t="s">
        <v>142</v>
      </c>
      <c r="C56" s="80"/>
      <c r="D56" s="82">
        <v>616.54499999999996</v>
      </c>
      <c r="E56" s="78"/>
      <c r="F56" s="78"/>
      <c r="G56" s="78"/>
      <c r="H56" s="77"/>
    </row>
    <row r="57" spans="1:8" x14ac:dyDescent="0.3">
      <c r="A57" s="100" t="s">
        <v>83</v>
      </c>
      <c r="B57" s="101"/>
      <c r="C57" s="98" t="s">
        <v>147</v>
      </c>
      <c r="D57" s="79">
        <v>572.07000000000005</v>
      </c>
      <c r="E57" s="78">
        <v>6</v>
      </c>
      <c r="F57" s="78" t="s">
        <v>119</v>
      </c>
      <c r="G57" s="79">
        <v>95.344999999999999</v>
      </c>
      <c r="H57" s="77"/>
    </row>
    <row r="58" spans="1:8" x14ac:dyDescent="0.3">
      <c r="A58" s="102">
        <v>1</v>
      </c>
      <c r="B58" s="81" t="s">
        <v>146</v>
      </c>
      <c r="C58" s="98"/>
      <c r="D58" s="79">
        <v>0</v>
      </c>
      <c r="E58" s="78"/>
      <c r="F58" s="78"/>
      <c r="G58" s="78"/>
      <c r="H58" s="99" t="s">
        <v>145</v>
      </c>
    </row>
    <row r="59" spans="1:8" x14ac:dyDescent="0.3">
      <c r="A59" s="98"/>
      <c r="B59" s="81" t="s">
        <v>144</v>
      </c>
      <c r="C59" s="98"/>
      <c r="D59" s="79">
        <v>0</v>
      </c>
      <c r="E59" s="78"/>
      <c r="F59" s="78"/>
      <c r="G59" s="78"/>
      <c r="H59" s="99"/>
    </row>
    <row r="60" spans="1:8" x14ac:dyDescent="0.3">
      <c r="A60" s="98"/>
      <c r="B60" s="81" t="s">
        <v>143</v>
      </c>
      <c r="C60" s="98"/>
      <c r="D60" s="79">
        <v>0</v>
      </c>
      <c r="E60" s="78"/>
      <c r="F60" s="78"/>
      <c r="G60" s="78"/>
      <c r="H60" s="99"/>
    </row>
    <row r="61" spans="1:8" x14ac:dyDescent="0.3">
      <c r="A61" s="98"/>
      <c r="B61" s="81" t="s">
        <v>142</v>
      </c>
      <c r="C61" s="98"/>
      <c r="D61" s="79">
        <v>572.07000000000005</v>
      </c>
      <c r="E61" s="78"/>
      <c r="F61" s="78"/>
      <c r="G61" s="78"/>
      <c r="H61" s="99"/>
    </row>
    <row r="62" spans="1:8" ht="24.6" x14ac:dyDescent="0.3">
      <c r="A62" s="103" t="s">
        <v>103</v>
      </c>
      <c r="B62" s="97"/>
      <c r="C62" s="80"/>
      <c r="D62" s="82">
        <v>3943.95</v>
      </c>
      <c r="E62" s="78"/>
      <c r="F62" s="78"/>
      <c r="G62" s="78"/>
      <c r="H62" s="77"/>
    </row>
    <row r="63" spans="1:8" x14ac:dyDescent="0.3">
      <c r="A63" s="98" t="s">
        <v>149</v>
      </c>
      <c r="B63" s="81" t="s">
        <v>146</v>
      </c>
      <c r="C63" s="80"/>
      <c r="D63" s="82">
        <v>17.25</v>
      </c>
      <c r="E63" s="78"/>
      <c r="F63" s="78"/>
      <c r="G63" s="78"/>
      <c r="H63" s="77"/>
    </row>
    <row r="64" spans="1:8" x14ac:dyDescent="0.3">
      <c r="A64" s="98"/>
      <c r="B64" s="81" t="s">
        <v>144</v>
      </c>
      <c r="C64" s="80"/>
      <c r="D64" s="82">
        <v>1022.91</v>
      </c>
      <c r="E64" s="78"/>
      <c r="F64" s="78"/>
      <c r="G64" s="78"/>
      <c r="H64" s="77"/>
    </row>
    <row r="65" spans="1:8" x14ac:dyDescent="0.3">
      <c r="A65" s="98"/>
      <c r="B65" s="81" t="s">
        <v>143</v>
      </c>
      <c r="C65" s="80"/>
      <c r="D65" s="82">
        <v>2903.79</v>
      </c>
      <c r="E65" s="78"/>
      <c r="F65" s="78"/>
      <c r="G65" s="78"/>
      <c r="H65" s="77"/>
    </row>
    <row r="66" spans="1:8" x14ac:dyDescent="0.3">
      <c r="A66" s="98"/>
      <c r="B66" s="81" t="s">
        <v>142</v>
      </c>
      <c r="C66" s="80"/>
      <c r="D66" s="82">
        <v>0</v>
      </c>
      <c r="E66" s="78"/>
      <c r="F66" s="78"/>
      <c r="G66" s="78"/>
      <c r="H66" s="77"/>
    </row>
    <row r="67" spans="1:8" x14ac:dyDescent="0.3">
      <c r="A67" s="100" t="s">
        <v>29</v>
      </c>
      <c r="B67" s="101"/>
      <c r="C67" s="98" t="s">
        <v>147</v>
      </c>
      <c r="D67" s="79">
        <v>3943.95</v>
      </c>
      <c r="E67" s="78">
        <v>6</v>
      </c>
      <c r="F67" s="78" t="s">
        <v>119</v>
      </c>
      <c r="G67" s="79">
        <v>657.32500000000005</v>
      </c>
      <c r="H67" s="77"/>
    </row>
    <row r="68" spans="1:8" x14ac:dyDescent="0.3">
      <c r="A68" s="102">
        <v>1</v>
      </c>
      <c r="B68" s="81" t="s">
        <v>146</v>
      </c>
      <c r="C68" s="98"/>
      <c r="D68" s="79">
        <v>17.25</v>
      </c>
      <c r="E68" s="78"/>
      <c r="F68" s="78"/>
      <c r="G68" s="78"/>
      <c r="H68" s="99" t="s">
        <v>145</v>
      </c>
    </row>
    <row r="69" spans="1:8" x14ac:dyDescent="0.3">
      <c r="A69" s="98"/>
      <c r="B69" s="81" t="s">
        <v>144</v>
      </c>
      <c r="C69" s="98"/>
      <c r="D69" s="79">
        <v>1022.91</v>
      </c>
      <c r="E69" s="78"/>
      <c r="F69" s="78"/>
      <c r="G69" s="78"/>
      <c r="H69" s="99"/>
    </row>
    <row r="70" spans="1:8" x14ac:dyDescent="0.3">
      <c r="A70" s="98"/>
      <c r="B70" s="81" t="s">
        <v>143</v>
      </c>
      <c r="C70" s="98"/>
      <c r="D70" s="79">
        <v>2903.79</v>
      </c>
      <c r="E70" s="78"/>
      <c r="F70" s="78"/>
      <c r="G70" s="78"/>
      <c r="H70" s="99"/>
    </row>
    <row r="71" spans="1:8" x14ac:dyDescent="0.3">
      <c r="A71" s="98"/>
      <c r="B71" s="81" t="s">
        <v>142</v>
      </c>
      <c r="C71" s="98"/>
      <c r="D71" s="79">
        <v>0</v>
      </c>
      <c r="E71" s="78"/>
      <c r="F71" s="78"/>
      <c r="G71" s="78"/>
      <c r="H71" s="99"/>
    </row>
    <row r="72" spans="1:8" ht="24.6" x14ac:dyDescent="0.3">
      <c r="A72" s="103" t="s">
        <v>106</v>
      </c>
      <c r="B72" s="97"/>
      <c r="C72" s="80"/>
      <c r="D72" s="82">
        <v>130.53</v>
      </c>
      <c r="E72" s="78"/>
      <c r="F72" s="78"/>
      <c r="G72" s="78"/>
      <c r="H72" s="77"/>
    </row>
    <row r="73" spans="1:8" x14ac:dyDescent="0.3">
      <c r="A73" s="98" t="s">
        <v>148</v>
      </c>
      <c r="B73" s="81" t="s">
        <v>146</v>
      </c>
      <c r="C73" s="80"/>
      <c r="D73" s="82">
        <v>0</v>
      </c>
      <c r="E73" s="78"/>
      <c r="F73" s="78"/>
      <c r="G73" s="78"/>
      <c r="H73" s="77"/>
    </row>
    <row r="74" spans="1:8" x14ac:dyDescent="0.3">
      <c r="A74" s="98"/>
      <c r="B74" s="81" t="s">
        <v>144</v>
      </c>
      <c r="C74" s="80"/>
      <c r="D74" s="82">
        <v>0</v>
      </c>
      <c r="E74" s="78"/>
      <c r="F74" s="78"/>
      <c r="G74" s="78"/>
      <c r="H74" s="77"/>
    </row>
    <row r="75" spans="1:8" x14ac:dyDescent="0.3">
      <c r="A75" s="98"/>
      <c r="B75" s="81" t="s">
        <v>143</v>
      </c>
      <c r="C75" s="80"/>
      <c r="D75" s="82">
        <v>0</v>
      </c>
      <c r="E75" s="78"/>
      <c r="F75" s="78"/>
      <c r="G75" s="78"/>
      <c r="H75" s="77"/>
    </row>
    <row r="76" spans="1:8" x14ac:dyDescent="0.3">
      <c r="A76" s="98"/>
      <c r="B76" s="81" t="s">
        <v>142</v>
      </c>
      <c r="C76" s="80"/>
      <c r="D76" s="82">
        <v>130.53</v>
      </c>
      <c r="E76" s="78"/>
      <c r="F76" s="78"/>
      <c r="G76" s="78"/>
      <c r="H76" s="77"/>
    </row>
    <row r="77" spans="1:8" x14ac:dyDescent="0.3">
      <c r="A77" s="100" t="s">
        <v>106</v>
      </c>
      <c r="B77" s="101"/>
      <c r="C77" s="98" t="s">
        <v>147</v>
      </c>
      <c r="D77" s="79">
        <v>130.53</v>
      </c>
      <c r="E77" s="78">
        <v>6</v>
      </c>
      <c r="F77" s="78" t="s">
        <v>119</v>
      </c>
      <c r="G77" s="79">
        <v>21.754999999999999</v>
      </c>
      <c r="H77" s="77"/>
    </row>
    <row r="78" spans="1:8" x14ac:dyDescent="0.3">
      <c r="A78" s="102">
        <v>1</v>
      </c>
      <c r="B78" s="81" t="s">
        <v>146</v>
      </c>
      <c r="C78" s="98"/>
      <c r="D78" s="79">
        <v>0</v>
      </c>
      <c r="E78" s="78"/>
      <c r="F78" s="78"/>
      <c r="G78" s="78"/>
      <c r="H78" s="99" t="s">
        <v>145</v>
      </c>
    </row>
    <row r="79" spans="1:8" x14ac:dyDescent="0.3">
      <c r="A79" s="98"/>
      <c r="B79" s="81" t="s">
        <v>144</v>
      </c>
      <c r="C79" s="98"/>
      <c r="D79" s="79">
        <v>0</v>
      </c>
      <c r="E79" s="78"/>
      <c r="F79" s="78"/>
      <c r="G79" s="78"/>
      <c r="H79" s="99"/>
    </row>
    <row r="80" spans="1:8" x14ac:dyDescent="0.3">
      <c r="A80" s="98"/>
      <c r="B80" s="81" t="s">
        <v>143</v>
      </c>
      <c r="C80" s="98"/>
      <c r="D80" s="79">
        <v>0</v>
      </c>
      <c r="E80" s="78"/>
      <c r="F80" s="78"/>
      <c r="G80" s="78"/>
      <c r="H80" s="99"/>
    </row>
    <row r="81" spans="1:8" x14ac:dyDescent="0.3">
      <c r="A81" s="98"/>
      <c r="B81" s="81" t="s">
        <v>142</v>
      </c>
      <c r="C81" s="98"/>
      <c r="D81" s="79">
        <v>130.53</v>
      </c>
      <c r="E81" s="78"/>
      <c r="F81" s="78"/>
      <c r="G81" s="78"/>
      <c r="H81" s="99"/>
    </row>
    <row r="82" spans="1:8" x14ac:dyDescent="0.3">
      <c r="A82" s="76"/>
      <c r="C82" s="76"/>
      <c r="D82" s="74"/>
      <c r="E82" s="74"/>
      <c r="F82" s="74"/>
      <c r="G82" s="74"/>
      <c r="H82" s="75"/>
    </row>
    <row r="84" spans="1:8" x14ac:dyDescent="0.3">
      <c r="A84" s="104" t="s">
        <v>141</v>
      </c>
      <c r="B84" s="104"/>
      <c r="C84" s="104"/>
      <c r="D84" s="104"/>
      <c r="E84" s="104"/>
      <c r="F84" s="104"/>
      <c r="G84" s="104"/>
      <c r="H84" s="104"/>
    </row>
    <row r="85" spans="1:8" x14ac:dyDescent="0.3">
      <c r="A85" s="104" t="s">
        <v>140</v>
      </c>
      <c r="B85" s="104"/>
      <c r="C85" s="104"/>
      <c r="D85" s="104"/>
      <c r="E85" s="104"/>
      <c r="F85" s="104"/>
      <c r="G85" s="104"/>
      <c r="H85" s="104"/>
    </row>
  </sheetData>
  <mergeCells count="49">
    <mergeCell ref="A84:H84"/>
    <mergeCell ref="A85:H85"/>
    <mergeCell ref="A72:B72"/>
    <mergeCell ref="A73:A76"/>
    <mergeCell ref="A77:B77"/>
    <mergeCell ref="H78:H81"/>
    <mergeCell ref="C77:C81"/>
    <mergeCell ref="A78:A81"/>
    <mergeCell ref="A62:B62"/>
    <mergeCell ref="A63:A66"/>
    <mergeCell ref="A67:B67"/>
    <mergeCell ref="H68:H71"/>
    <mergeCell ref="C67:C71"/>
    <mergeCell ref="A68:A71"/>
    <mergeCell ref="A53:A56"/>
    <mergeCell ref="A57:B57"/>
    <mergeCell ref="H58:H61"/>
    <mergeCell ref="C57:C61"/>
    <mergeCell ref="A58:A61"/>
    <mergeCell ref="A49:A52"/>
    <mergeCell ref="A33:B33"/>
    <mergeCell ref="A34:A37"/>
    <mergeCell ref="A38:B38"/>
    <mergeCell ref="H39:H42"/>
    <mergeCell ref="C38:C42"/>
    <mergeCell ref="A39:A42"/>
    <mergeCell ref="A43:B43"/>
    <mergeCell ref="A44:A47"/>
    <mergeCell ref="A48:B48"/>
    <mergeCell ref="H49:H52"/>
    <mergeCell ref="C48:C5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5" t="s">
        <v>109</v>
      </c>
      <c r="B1" s="105"/>
      <c r="C1" s="105"/>
      <c r="D1" s="105"/>
      <c r="E1" s="105"/>
      <c r="F1" s="105"/>
      <c r="G1" s="105"/>
      <c r="H1" s="105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119</v>
      </c>
      <c r="C4" s="27">
        <v>1</v>
      </c>
      <c r="D4" s="27">
        <v>2680.3251976948</v>
      </c>
      <c r="E4" s="26" t="s">
        <v>120</v>
      </c>
      <c r="F4" s="26"/>
      <c r="G4" s="27">
        <v>2680.3251976948</v>
      </c>
      <c r="H4" s="28"/>
    </row>
    <row r="5" spans="1:8" ht="39" customHeight="1" x14ac:dyDescent="0.3">
      <c r="A5" s="25" t="s">
        <v>121</v>
      </c>
      <c r="B5" s="26" t="s">
        <v>119</v>
      </c>
      <c r="C5" s="27">
        <v>22.5</v>
      </c>
      <c r="D5" s="27">
        <v>4.8225376529421</v>
      </c>
      <c r="E5" s="26"/>
      <c r="F5" s="26"/>
      <c r="G5" s="27">
        <v>108.5070971912</v>
      </c>
      <c r="H5" s="28"/>
    </row>
    <row r="6" spans="1:8" ht="39" customHeight="1" x14ac:dyDescent="0.3">
      <c r="A6" s="25" t="s">
        <v>122</v>
      </c>
      <c r="B6" s="26" t="s">
        <v>119</v>
      </c>
      <c r="C6" s="27">
        <v>3</v>
      </c>
      <c r="D6" s="27">
        <v>470.14575000000002</v>
      </c>
      <c r="E6" s="26">
        <v>0.4</v>
      </c>
      <c r="F6" s="26"/>
      <c r="G6" s="27">
        <v>1410.4372499999999</v>
      </c>
      <c r="H6" s="28"/>
    </row>
    <row r="7" spans="1:8" ht="39" customHeight="1" x14ac:dyDescent="0.3">
      <c r="A7" s="25" t="s">
        <v>123</v>
      </c>
      <c r="B7" s="26" t="s">
        <v>119</v>
      </c>
      <c r="C7" s="27">
        <v>3</v>
      </c>
      <c r="D7" s="27">
        <v>491.08711</v>
      </c>
      <c r="E7" s="26">
        <v>0.4</v>
      </c>
      <c r="F7" s="26"/>
      <c r="G7" s="27">
        <v>1473.26133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opLeftCell="A4" zoomScale="70" zoomScaleNormal="70" workbookViewId="0">
      <selection activeCell="B16" sqref="B16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9" t="s">
        <v>139</v>
      </c>
      <c r="B13" s="89"/>
      <c r="C13" s="89"/>
      <c r="D13" s="89"/>
      <c r="E13" s="89"/>
      <c r="F13" s="89"/>
      <c r="G13" s="89"/>
      <c r="H13" s="89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2" t="s">
        <v>4</v>
      </c>
      <c r="B18" s="92" t="s">
        <v>13</v>
      </c>
      <c r="C18" s="92" t="s">
        <v>14</v>
      </c>
      <c r="D18" s="93" t="s">
        <v>15</v>
      </c>
      <c r="E18" s="94"/>
      <c r="F18" s="94"/>
      <c r="G18" s="94"/>
      <c r="H18" s="95"/>
    </row>
    <row r="19" spans="1:8" ht="94.5" customHeight="1" x14ac:dyDescent="0.3">
      <c r="A19" s="92"/>
      <c r="B19" s="92"/>
      <c r="C19" s="92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356.25</v>
      </c>
      <c r="E26" s="20">
        <v>31.1</v>
      </c>
      <c r="F26" s="20">
        <v>0</v>
      </c>
      <c r="G26" s="20">
        <v>0</v>
      </c>
      <c r="H26" s="20">
        <v>387.35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17.25</v>
      </c>
      <c r="E27" s="20">
        <v>1022.91</v>
      </c>
      <c r="F27" s="20">
        <v>2903.79</v>
      </c>
      <c r="G27" s="20">
        <v>0</v>
      </c>
      <c r="H27" s="20">
        <v>3943.95</v>
      </c>
    </row>
    <row r="28" spans="1:8" x14ac:dyDescent="0.3">
      <c r="A28" s="6"/>
      <c r="B28" s="9"/>
      <c r="C28" s="9" t="s">
        <v>30</v>
      </c>
      <c r="D28" s="20">
        <v>854.02495701645</v>
      </c>
      <c r="E28" s="20">
        <v>1070.8898589547</v>
      </c>
      <c r="F28" s="20">
        <v>5584.1195622348996</v>
      </c>
      <c r="G28" s="20">
        <v>0</v>
      </c>
      <c r="H28" s="20">
        <v>7509.0343782059999</v>
      </c>
    </row>
    <row r="29" spans="1:8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1.5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x14ac:dyDescent="0.3">
      <c r="A44" s="6"/>
      <c r="B44" s="9"/>
      <c r="C44" s="9" t="s">
        <v>41</v>
      </c>
      <c r="D44" s="20">
        <v>854.02495701645</v>
      </c>
      <c r="E44" s="20">
        <v>1070.8898589547</v>
      </c>
      <c r="F44" s="20">
        <v>5584.1195622348996</v>
      </c>
      <c r="G44" s="20">
        <v>0</v>
      </c>
      <c r="H44" s="20">
        <v>7509.0343782059999</v>
      </c>
    </row>
    <row r="45" spans="1:8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9.6104991403288995</v>
      </c>
      <c r="E46" s="20">
        <v>0.33759717909328002</v>
      </c>
      <c r="F46" s="20">
        <v>0</v>
      </c>
      <c r="G46" s="20">
        <v>0</v>
      </c>
      <c r="H46" s="20">
        <v>9.9480963194222003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8.90625</v>
      </c>
      <c r="E47" s="20">
        <v>0.77749999999999997</v>
      </c>
      <c r="F47" s="20">
        <v>0</v>
      </c>
      <c r="G47" s="20">
        <v>0</v>
      </c>
      <c r="H47" s="20">
        <v>9.6837499999999999</v>
      </c>
    </row>
    <row r="48" spans="1:8" ht="31.2" x14ac:dyDescent="0.3">
      <c r="A48" s="6">
        <v>6</v>
      </c>
      <c r="B48" s="6" t="s">
        <v>46</v>
      </c>
      <c r="C48" s="32" t="s">
        <v>47</v>
      </c>
      <c r="D48" s="20">
        <v>0.36</v>
      </c>
      <c r="E48" s="20">
        <v>20.46</v>
      </c>
      <c r="F48" s="20">
        <v>0</v>
      </c>
      <c r="G48" s="20">
        <v>0</v>
      </c>
      <c r="H48" s="20">
        <v>20.82</v>
      </c>
    </row>
    <row r="49" spans="1:8" x14ac:dyDescent="0.3">
      <c r="A49" s="6"/>
      <c r="B49" s="9"/>
      <c r="C49" s="9" t="s">
        <v>48</v>
      </c>
      <c r="D49" s="20">
        <v>18.876749140329</v>
      </c>
      <c r="E49" s="20">
        <v>21.575097179093</v>
      </c>
      <c r="F49" s="20">
        <v>0</v>
      </c>
      <c r="G49" s="20">
        <v>0</v>
      </c>
      <c r="H49" s="20">
        <v>40.451846319422003</v>
      </c>
    </row>
    <row r="50" spans="1:8" x14ac:dyDescent="0.3">
      <c r="A50" s="6"/>
      <c r="B50" s="9"/>
      <c r="C50" s="9" t="s">
        <v>49</v>
      </c>
      <c r="D50" s="20">
        <v>872.90170615678005</v>
      </c>
      <c r="E50" s="20">
        <v>1092.4649561337999</v>
      </c>
      <c r="F50" s="20">
        <v>5584.1195622348996</v>
      </c>
      <c r="G50" s="20">
        <v>0</v>
      </c>
      <c r="H50" s="20">
        <v>7549.4862245253998</v>
      </c>
    </row>
    <row r="51" spans="1:8" x14ac:dyDescent="0.3">
      <c r="A51" s="6"/>
      <c r="B51" s="9"/>
      <c r="C51" s="9" t="s">
        <v>50</v>
      </c>
      <c r="D51" s="20"/>
      <c r="E51" s="20"/>
      <c r="F51" s="20"/>
      <c r="G51" s="20"/>
      <c r="H51" s="20"/>
    </row>
    <row r="52" spans="1:8" ht="31.2" x14ac:dyDescent="0.3">
      <c r="A52" s="6">
        <v>7</v>
      </c>
      <c r="B52" s="6" t="s">
        <v>51</v>
      </c>
      <c r="C52" s="7" t="s">
        <v>25</v>
      </c>
      <c r="D52" s="20">
        <v>0</v>
      </c>
      <c r="E52" s="20">
        <v>0</v>
      </c>
      <c r="F52" s="20">
        <v>0</v>
      </c>
      <c r="G52" s="20">
        <v>80.853105917297995</v>
      </c>
      <c r="H52" s="20">
        <v>80.853105917297995</v>
      </c>
    </row>
    <row r="53" spans="1:8" ht="31.2" x14ac:dyDescent="0.3">
      <c r="A53" s="6">
        <v>8</v>
      </c>
      <c r="B53" s="6" t="s">
        <v>52</v>
      </c>
      <c r="C53" s="7" t="s">
        <v>53</v>
      </c>
      <c r="D53" s="20">
        <v>20.166517523602</v>
      </c>
      <c r="E53" s="20">
        <v>1.2056215481025001</v>
      </c>
      <c r="F53" s="20">
        <v>0</v>
      </c>
      <c r="G53" s="20">
        <v>0</v>
      </c>
      <c r="H53" s="20">
        <v>21.372139071705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11.009558196704999</v>
      </c>
      <c r="H54" s="20">
        <v>11.009558196704999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10.04935365045</v>
      </c>
      <c r="H55" s="20">
        <v>10.04935365045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7.2560479669370004</v>
      </c>
      <c r="H56" s="20">
        <v>7.2560479669370004</v>
      </c>
    </row>
    <row r="57" spans="1:8" x14ac:dyDescent="0.3">
      <c r="A57" s="6">
        <v>12</v>
      </c>
      <c r="B57" s="6" t="s">
        <v>58</v>
      </c>
      <c r="C57" s="7" t="s">
        <v>59</v>
      </c>
      <c r="D57" s="20">
        <v>0</v>
      </c>
      <c r="E57" s="20">
        <v>0</v>
      </c>
      <c r="F57" s="20">
        <v>0</v>
      </c>
      <c r="G57" s="20">
        <v>130.53</v>
      </c>
      <c r="H57" s="20">
        <v>130.53</v>
      </c>
    </row>
    <row r="58" spans="1:8" ht="31.2" x14ac:dyDescent="0.3">
      <c r="A58" s="6">
        <v>13</v>
      </c>
      <c r="B58" s="6" t="s">
        <v>60</v>
      </c>
      <c r="C58" s="7" t="s">
        <v>53</v>
      </c>
      <c r="D58" s="20">
        <v>0.45</v>
      </c>
      <c r="E58" s="20">
        <v>27.24</v>
      </c>
      <c r="F58" s="20">
        <v>0</v>
      </c>
      <c r="G58" s="20">
        <v>0</v>
      </c>
      <c r="H58" s="20">
        <v>27.69</v>
      </c>
    </row>
    <row r="59" spans="1:8" x14ac:dyDescent="0.3">
      <c r="A59" s="6"/>
      <c r="B59" s="9"/>
      <c r="C59" s="9" t="s">
        <v>61</v>
      </c>
      <c r="D59" s="20">
        <v>20.616517523601999</v>
      </c>
      <c r="E59" s="20">
        <v>28.445621548102999</v>
      </c>
      <c r="F59" s="20">
        <v>0</v>
      </c>
      <c r="G59" s="20">
        <v>239.69806573138999</v>
      </c>
      <c r="H59" s="20">
        <v>288.76020480309001</v>
      </c>
    </row>
    <row r="60" spans="1:8" x14ac:dyDescent="0.3">
      <c r="A60" s="6"/>
      <c r="B60" s="9"/>
      <c r="C60" s="9" t="s">
        <v>62</v>
      </c>
      <c r="D60" s="20">
        <v>893.51822368037995</v>
      </c>
      <c r="E60" s="20">
        <v>1120.9105776818999</v>
      </c>
      <c r="F60" s="20">
        <v>5584.1195622348996</v>
      </c>
      <c r="G60" s="20">
        <v>239.69806573138999</v>
      </c>
      <c r="H60" s="20">
        <v>7838.2464293285002</v>
      </c>
    </row>
    <row r="61" spans="1:8" ht="31.5" customHeight="1" x14ac:dyDescent="0.3">
      <c r="A61" s="6"/>
      <c r="B61" s="9"/>
      <c r="C61" s="9" t="s">
        <v>63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x14ac:dyDescent="0.3">
      <c r="A63" s="6"/>
      <c r="B63" s="9"/>
      <c r="C63" s="9" t="s">
        <v>64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x14ac:dyDescent="0.3">
      <c r="A64" s="6"/>
      <c r="B64" s="9"/>
      <c r="C64" s="9" t="s">
        <v>65</v>
      </c>
      <c r="D64" s="20">
        <v>893.51822368037995</v>
      </c>
      <c r="E64" s="20">
        <v>1120.9105776818999</v>
      </c>
      <c r="F64" s="20">
        <v>5584.1195622348996</v>
      </c>
      <c r="G64" s="20">
        <v>239.69806573138999</v>
      </c>
      <c r="H64" s="20">
        <v>7838.2464293285002</v>
      </c>
    </row>
    <row r="65" spans="1:8" ht="157.5" customHeight="1" x14ac:dyDescent="0.3">
      <c r="A65" s="6"/>
      <c r="B65" s="9"/>
      <c r="C65" s="9" t="s">
        <v>66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67</v>
      </c>
      <c r="C66" s="7" t="s">
        <v>68</v>
      </c>
      <c r="D66" s="20">
        <v>0</v>
      </c>
      <c r="E66" s="20">
        <v>0</v>
      </c>
      <c r="F66" s="20">
        <v>0</v>
      </c>
      <c r="G66" s="20">
        <v>326.38467549805</v>
      </c>
      <c r="H66" s="20">
        <v>326.38467549805</v>
      </c>
    </row>
    <row r="67" spans="1:8" x14ac:dyDescent="0.3">
      <c r="A67" s="6">
        <v>15</v>
      </c>
      <c r="B67" s="6" t="s">
        <v>81</v>
      </c>
      <c r="C67" s="7" t="s">
        <v>83</v>
      </c>
      <c r="D67" s="20">
        <v>0</v>
      </c>
      <c r="E67" s="20">
        <v>0</v>
      </c>
      <c r="F67" s="20">
        <v>0</v>
      </c>
      <c r="G67" s="20">
        <v>44.475000000000001</v>
      </c>
      <c r="H67" s="20">
        <v>44.475000000000001</v>
      </c>
    </row>
    <row r="68" spans="1:8" x14ac:dyDescent="0.3">
      <c r="A68" s="6">
        <v>16</v>
      </c>
      <c r="B68" s="6" t="s">
        <v>82</v>
      </c>
      <c r="C68" s="7" t="s">
        <v>68</v>
      </c>
      <c r="D68" s="20">
        <v>0</v>
      </c>
      <c r="E68" s="20">
        <v>0</v>
      </c>
      <c r="F68" s="20">
        <v>0</v>
      </c>
      <c r="G68" s="20">
        <v>572.07000000000005</v>
      </c>
      <c r="H68" s="20">
        <v>572.07000000000005</v>
      </c>
    </row>
    <row r="69" spans="1:8" x14ac:dyDescent="0.3">
      <c r="A69" s="6"/>
      <c r="B69" s="9"/>
      <c r="C69" s="9" t="s">
        <v>80</v>
      </c>
      <c r="D69" s="20">
        <v>0</v>
      </c>
      <c r="E69" s="20">
        <v>0</v>
      </c>
      <c r="F69" s="20">
        <v>0</v>
      </c>
      <c r="G69" s="20">
        <v>942.92967549804996</v>
      </c>
      <c r="H69" s="20">
        <v>942.92967549804996</v>
      </c>
    </row>
    <row r="70" spans="1:8" x14ac:dyDescent="0.3">
      <c r="A70" s="6"/>
      <c r="B70" s="9"/>
      <c r="C70" s="9" t="s">
        <v>79</v>
      </c>
      <c r="D70" s="20">
        <v>893.51822368037995</v>
      </c>
      <c r="E70" s="20">
        <v>1120.9105776818999</v>
      </c>
      <c r="F70" s="20">
        <v>5584.1195622348996</v>
      </c>
      <c r="G70" s="20">
        <v>1182.6277412294</v>
      </c>
      <c r="H70" s="20">
        <v>8781.1761048265998</v>
      </c>
    </row>
    <row r="71" spans="1:8" x14ac:dyDescent="0.3">
      <c r="A71" s="6"/>
      <c r="B71" s="9"/>
      <c r="C71" s="9" t="s">
        <v>78</v>
      </c>
      <c r="D71" s="20"/>
      <c r="E71" s="20"/>
      <c r="F71" s="20"/>
      <c r="G71" s="20"/>
      <c r="H71" s="20"/>
    </row>
    <row r="72" spans="1:8" ht="47.25" customHeight="1" x14ac:dyDescent="0.3">
      <c r="A72" s="6">
        <v>17</v>
      </c>
      <c r="B72" s="6" t="s">
        <v>77</v>
      </c>
      <c r="C72" s="7" t="s">
        <v>76</v>
      </c>
      <c r="D72" s="20">
        <f>D70 * 3%</f>
        <v>26.805546710411399</v>
      </c>
      <c r="E72" s="20">
        <f>E70 * 3%</f>
        <v>33.627317330456997</v>
      </c>
      <c r="F72" s="20">
        <f>F70 * 3%</f>
        <v>167.52358686704699</v>
      </c>
      <c r="G72" s="20">
        <f>G70 * 3%</f>
        <v>35.478832236881999</v>
      </c>
      <c r="H72" s="20">
        <f>SUM(D72:G72)</f>
        <v>263.43528314479738</v>
      </c>
    </row>
    <row r="73" spans="1:8" x14ac:dyDescent="0.3">
      <c r="A73" s="6"/>
      <c r="B73" s="9"/>
      <c r="C73" s="9" t="s">
        <v>75</v>
      </c>
      <c r="D73" s="20">
        <f>D72</f>
        <v>26.805546710411399</v>
      </c>
      <c r="E73" s="20">
        <f>E72</f>
        <v>33.627317330456997</v>
      </c>
      <c r="F73" s="20">
        <f>F72</f>
        <v>167.52358686704699</v>
      </c>
      <c r="G73" s="20">
        <f>G72</f>
        <v>35.478832236881999</v>
      </c>
      <c r="H73" s="20">
        <f>SUM(D73:G73)</f>
        <v>263.43528314479738</v>
      </c>
    </row>
    <row r="74" spans="1:8" x14ac:dyDescent="0.3">
      <c r="A74" s="6"/>
      <c r="B74" s="9"/>
      <c r="C74" s="9" t="s">
        <v>74</v>
      </c>
      <c r="D74" s="20">
        <f>D73 + D70</f>
        <v>920.32377039079131</v>
      </c>
      <c r="E74" s="20">
        <f>E73 + E70</f>
        <v>1154.5378950123568</v>
      </c>
      <c r="F74" s="20">
        <f>F73 + F70</f>
        <v>5751.6431491019466</v>
      </c>
      <c r="G74" s="20">
        <f>G73 + G70</f>
        <v>1218.106573466282</v>
      </c>
      <c r="H74" s="20">
        <f>SUM(D74:G74)</f>
        <v>9044.6113879713776</v>
      </c>
    </row>
    <row r="75" spans="1:8" x14ac:dyDescent="0.3">
      <c r="A75" s="6"/>
      <c r="B75" s="9"/>
      <c r="C75" s="9" t="s">
        <v>73</v>
      </c>
      <c r="D75" s="20"/>
      <c r="E75" s="20"/>
      <c r="F75" s="20"/>
      <c r="G75" s="20"/>
      <c r="H75" s="20"/>
    </row>
    <row r="76" spans="1:8" x14ac:dyDescent="0.3">
      <c r="A76" s="6">
        <v>18</v>
      </c>
      <c r="B76" s="6" t="s">
        <v>72</v>
      </c>
      <c r="C76" s="7" t="s">
        <v>71</v>
      </c>
      <c r="D76" s="20">
        <f>D74 * 20%</f>
        <v>184.06475407815827</v>
      </c>
      <c r="E76" s="20">
        <f>E74 * 20%</f>
        <v>230.90757900247138</v>
      </c>
      <c r="F76" s="20">
        <f>F74 * 20%</f>
        <v>1150.3286298203893</v>
      </c>
      <c r="G76" s="20">
        <f>G74 * 20%</f>
        <v>243.62131469325641</v>
      </c>
      <c r="H76" s="20">
        <f>SUM(D76:G76)</f>
        <v>1808.9222775942753</v>
      </c>
    </row>
    <row r="77" spans="1:8" x14ac:dyDescent="0.3">
      <c r="A77" s="6"/>
      <c r="B77" s="9"/>
      <c r="C77" s="9" t="s">
        <v>70</v>
      </c>
      <c r="D77" s="20">
        <f>D76</f>
        <v>184.06475407815827</v>
      </c>
      <c r="E77" s="20">
        <f>E76</f>
        <v>230.90757900247138</v>
      </c>
      <c r="F77" s="20">
        <f>F76</f>
        <v>1150.3286298203893</v>
      </c>
      <c r="G77" s="20">
        <f>G76</f>
        <v>243.62131469325641</v>
      </c>
      <c r="H77" s="20">
        <f>SUM(D77:G77)</f>
        <v>1808.9222775942753</v>
      </c>
    </row>
    <row r="78" spans="1:8" x14ac:dyDescent="0.3">
      <c r="A78" s="6"/>
      <c r="B78" s="9"/>
      <c r="C78" s="9" t="s">
        <v>69</v>
      </c>
      <c r="D78" s="20">
        <f>D77 + D74</f>
        <v>1104.3885244689495</v>
      </c>
      <c r="E78" s="20">
        <f>E77 + E74</f>
        <v>1385.4454740148281</v>
      </c>
      <c r="F78" s="20">
        <f>F77 + F74</f>
        <v>6901.9717789223359</v>
      </c>
      <c r="G78" s="20">
        <f>G77 + G74</f>
        <v>1461.7278881595385</v>
      </c>
      <c r="H78" s="20">
        <f>SUM(D78:G78)</f>
        <v>10853.53366556565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9" t="s">
        <v>139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88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x14ac:dyDescent="0.3">
      <c r="A14" s="6"/>
      <c r="B14" s="9"/>
      <c r="C14" s="9" t="s">
        <v>91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9" t="s">
        <v>139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88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59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9" t="s">
        <v>139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88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96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9" t="s">
        <v>139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88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356.25</v>
      </c>
      <c r="E13" s="19">
        <v>31.1</v>
      </c>
      <c r="F13" s="19">
        <v>0</v>
      </c>
      <c r="G13" s="19">
        <v>0</v>
      </c>
      <c r="H13" s="19">
        <v>387.35</v>
      </c>
      <c r="J13" s="5"/>
    </row>
    <row r="14" spans="1:14" x14ac:dyDescent="0.3">
      <c r="A14" s="6"/>
      <c r="B14" s="9"/>
      <c r="C14" s="9" t="s">
        <v>91</v>
      </c>
      <c r="D14" s="19">
        <v>356.25</v>
      </c>
      <c r="E14" s="19">
        <v>31.1</v>
      </c>
      <c r="F14" s="19">
        <v>0</v>
      </c>
      <c r="G14" s="19">
        <v>0</v>
      </c>
      <c r="H14" s="19">
        <v>387.35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9" t="s">
        <v>139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88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83</v>
      </c>
      <c r="D13" s="19">
        <v>0</v>
      </c>
      <c r="E13" s="19">
        <v>0</v>
      </c>
      <c r="F13" s="19">
        <v>0</v>
      </c>
      <c r="G13" s="19">
        <v>44.475000000000001</v>
      </c>
      <c r="H13" s="19">
        <v>44.475000000000001</v>
      </c>
      <c r="J13" s="5"/>
    </row>
    <row r="14" spans="1:14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44.475000000000001</v>
      </c>
      <c r="H14" s="19">
        <v>44.475000000000001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9" t="s">
        <v>139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88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29</v>
      </c>
      <c r="D13" s="19">
        <v>17.25</v>
      </c>
      <c r="E13" s="19">
        <v>1022.91</v>
      </c>
      <c r="F13" s="19">
        <v>2903.79</v>
      </c>
      <c r="G13" s="19">
        <v>0</v>
      </c>
      <c r="H13" s="19">
        <v>3943.95</v>
      </c>
      <c r="J13" s="5"/>
    </row>
    <row r="14" spans="1:14" x14ac:dyDescent="0.3">
      <c r="A14" s="6"/>
      <c r="B14" s="9"/>
      <c r="C14" s="9" t="s">
        <v>91</v>
      </c>
      <c r="D14" s="19">
        <v>17.25</v>
      </c>
      <c r="E14" s="19">
        <v>1022.91</v>
      </c>
      <c r="F14" s="19">
        <v>2903.79</v>
      </c>
      <c r="G14" s="19">
        <v>0</v>
      </c>
      <c r="H14" s="19">
        <v>3943.95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89" t="s">
        <v>139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106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88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107</v>
      </c>
      <c r="C13" s="25" t="s">
        <v>106</v>
      </c>
      <c r="D13" s="19">
        <v>0</v>
      </c>
      <c r="E13" s="19">
        <v>0</v>
      </c>
      <c r="F13" s="19">
        <v>0</v>
      </c>
      <c r="G13" s="19">
        <v>130.53</v>
      </c>
      <c r="H13" s="19">
        <v>130.53</v>
      </c>
      <c r="J13" s="5"/>
    </row>
    <row r="14" spans="1:14" x14ac:dyDescent="0.3">
      <c r="A14" s="6"/>
      <c r="B14" s="9"/>
      <c r="C14" s="9" t="s">
        <v>91</v>
      </c>
      <c r="D14" s="19">
        <v>0</v>
      </c>
      <c r="E14" s="19">
        <v>0</v>
      </c>
      <c r="F14" s="19">
        <v>0</v>
      </c>
      <c r="G14" s="19">
        <v>130.53</v>
      </c>
      <c r="H14" s="19">
        <v>130.53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525-12-01</vt:lpstr>
      <vt:lpstr>ОСР 331-02-01</vt:lpstr>
      <vt:lpstr>ОСР 27-09-01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2025-11-14T09:02:53Z</dcterms:modified>
</cp:coreProperties>
</file>